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documenttasks+xml" PartName="/xl/documenttasks/documenttask2.xml"/>
  <Override ContentType="application/vnd.ms-excel.documenttasks+xml" PartName="/xl/documenttasks/documenttask1.xml"/>
  <Override ContentType="application/vnd.ms-excel.person+xml" PartName="/xl/persons/person.xml"/>
  <Override ContentType="application/vnd.ms-excel.threadedcomments+xml" PartName="/xl/threadedComments/threadedComment1.xml"/>
  <Override ContentType="application/vnd.ms-excel.threadedcomments+xml" PartName="/xl/threadedComments/threadedComment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tatement of Financial Position" sheetId="1" r:id="rId5"/>
    <sheet state="visible" name="Balance Sheet" sheetId="2" r:id="rId6"/>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tc={1df78bd3-6308-40c2-83d8-fe2c03973aa6}</author>
    <author>tc={1fc8aded-e004-406a-b36e-049f40a0f315}</author>
    <author>tc={246d3759-c3ff-4841-a8aa-6ea38bae51cd}</author>
    <author>tc={39b30fdd-6091-4017-9fb2-20a20cceadc9}</author>
    <author>tc={3d773651-c54a-4369-ae1e-5946bd14f146}</author>
    <author>tc={40350ba1-5fa7-4fc6-b384-6eae2bf5ca31}</author>
    <author>tc={40718f2e-3f35-470b-a4f1-8f603f10bf55}</author>
    <author>tc={664589ec-0515-4411-a30a-43dc4088cae7}</author>
    <author>tc={769879c6-f67c-4778-ae29-f505ef63d876}</author>
    <author>tc={7be1f986-b742-4548-9358-d2faae03a7bc}</author>
    <author>tc={9727ca4c-3805-4fc4-b408-eda9300bfc8b}</author>
    <author>tc={afb757df-d771-42da-ad6b-4b87bdf89dc2}</author>
    <author>tc={b76adee3-2d78-46a1-a2fa-7dd01c65ddbd}</author>
    <author>tc={d6125f4e-d01e-4f4e-a30a-54f0e99df0fa}</author>
    <author>tc={db406fed-a94d-444d-8d3a-f6aa0cb64cfa}</author>
    <author>tc={def5d815-f08f-4697-b65d-ce405a72aa20}</author>
    <author>tc={ec222fad-4180-44e0-b16a-609769f6eacb}</author>
  </authors>
  <commentList>
    <comment authorId="0" xr:uid="{1df78bd3-6308-40c2-83d8-fe2c03973aa6}" ref="E16">
      <text>
        <t xml:space="preserve">[Threaded comment]
 Your version of Excel allows you to read this threaded comment; however, any edits to it will get removed if the file is opened in a newer version of Excel. Learn more: https://go.microsoft.com/fwlink/?linkid=870924
Comment:
	Pledge receivable are typically unconditional promises to give gifts to an organization without anything exchanged in either goods or services. This line does not generally include any program fees or earned revenue.
</t>
      </text>
    </comment>
    <comment authorId="1" xr:uid="{1fc8aded-e004-406a-b36e-049f40a0f315}" ref="A28">
      <text>
        <t xml:space="preserve">[Threaded comment]
 Your version of Excel allows you to read this threaded comment; however, any edits to it will get removed if the file is opened in a newer version of Excel. Learn more: https://go.microsoft.com/fwlink/?linkid=870924
Comment:
	Property and equipment changes when new assets are purchased. For many organizations, these balances do not change significantly year-over-year.
</t>
      </text>
    </comment>
    <comment authorId="2" xr:uid="{246d3759-c3ff-4841-a8aa-6ea38bae51cd}" ref="A49">
      <text>
        <t xml:space="preserve">[Threaded comment]
 Your version of Excel allows you to read this threaded comment; however, any edits to it will get removed if the file is opened in a newer version of Excel. Learn more: https://go.microsoft.com/fwlink/?linkid=870924
Comment:
	Net Assets gives you the breakdown of the balance of assets once you paid all of your liabilities. This also gives you a breakdown on that balance between what has any restrictions and what those restrictions are. Focus on keeping your net assets without donor restrictions.
</t>
      </text>
    </comment>
    <comment authorId="3" xr:uid="{39b30fdd-6091-4017-9fb2-20a20cceadc9}" ref="A13">
      <text>
        <t xml:space="preserve">[Threaded comment]
 Your version of Excel allows you to read this threaded comment; however, any edits to it will get removed if the file is opened in a newer version of Excel. Learn more: https://go.microsoft.com/fwlink/?linkid=870924
Comment:
	An Allowance for Doubtful Accounts represents the estimate of the Accounts Receivable (A/R) that we never expect to collect.
Reply:
	@tosha@thecharitycfo.com Is there a generally accepted rule for projecting this? Or a % that would catch your attention for being TOO big to you?
</t>
      </text>
    </comment>
    <comment authorId="4" xr:uid="{3d773651-c54a-4369-ae1e-5946bd14f146}" ref="E54">
      <text>
        <t xml:space="preserve">[Threaded comment]
 Your version of Excel allows you to read this threaded comment; however, any edits to it will get removed if the file is opened in a newer version of Excel. Learn more: https://go.microsoft.com/fwlink/?linkid=870924
Comment:
	Review Net Assets with Donor Restrictions and compare that to the cash and investments in your bank account. Are you upside down here? In other words, have you spent cash received with restrictions on operations?
</t>
      </text>
    </comment>
    <comment authorId="5" xr:uid="{40350ba1-5fa7-4fc6-b384-6eae2bf5ca31}" ref="A42">
      <text>
        <t xml:space="preserve">[Threaded comment]
 Your version of Excel allows you to read this threaded comment; however, any edits to it will get removed if the file is opened in a newer version of Excel. Learn more: https://go.microsoft.com/fwlink/?linkid=870924
Comment:
	A line of credit can be useful in managing cash crunches. It is important to pay attention to this balance and understand when we can pay this back.
</t>
      </text>
    </comment>
    <comment authorId="6" xr:uid="{40718f2e-3f35-470b-a4f1-8f603f10bf55}" ref="A7">
      <text>
        <t xml:space="preserve">[Threaded comment]
 Your version of Excel allows you to read this threaded comment; however, any edits to it will get removed if the file is opened in a newer version of Excel. Learn more: https://go.microsoft.com/fwlink/?linkid=870924
Comment:
	Current assets are assets that can be liquidated within 12 months.
</t>
      </text>
    </comment>
    <comment authorId="7" xr:uid="{664589ec-0515-4411-a30a-43dc4088cae7}" ref="E26">
      <text>
        <t xml:space="preserve">[Threaded comment]
 Your version of Excel allows you to read this threaded comment; however, any edits to it will get removed if the file is opened in a newer version of Excel. Learn more: https://go.microsoft.com/fwlink/?linkid=870924
Comment:
	Understand the nature of an endowment and when or if it can ever be used in operations. Also understand your investment policy to ensure that you aren't overly risky in your investments.
Reply:
	@tosha@thecharitycfo.com Is it fair to say that generally a decrease in an endowment is a red flag? Unless, of course, it can be used in operations (but that's more the exception than the rule, right?)
Reply:
	@tosha@thecharitycfo.com  Can you confirm this for me? I'd like to be as actionable as possible on these notes (Understand the nature of...) is a vague talking point. "Look out for [this red flag]" would be easier to grasp. If it's correct, though.
</t>
      </text>
    </comment>
    <comment authorId="8" xr:uid="{769879c6-f67c-4778-ae29-f505ef63d876}" ref="A20">
      <text>
        <t xml:space="preserve">[Threaded comment]
 Your version of Excel allows you to read this threaded comment; however, any edits to it will get removed if the file is opened in a newer version of Excel. Learn more: https://go.microsoft.com/fwlink/?linkid=870924
Comment:
	More and more nonprofits have inventory. Understand how much of this inventory is actually obsolete and can't be sold.
</t>
      </text>
    </comment>
    <comment authorId="9" xr:uid="{7be1f986-b742-4548-9358-d2faae03a7bc}" ref="A37">
      <text>
        <t xml:space="preserve">[Threaded comment]
 Your version of Excel allows you to read this threaded comment; however, any edits to it will get removed if the file is opened in a newer version of Excel. Learn more: https://go.microsoft.com/fwlink/?linkid=870924
Comment:
	Overall, you want to make sure that you have more assets than liabilities. And, most of your assets are unrestricted and fairly liquid.
</t>
      </text>
    </comment>
    <comment authorId="10" xr:uid="{9727ca4c-3805-4fc4-b408-eda9300bfc8b}" ref="E10">
      <text>
        <t xml:space="preserve">[Threaded comment]
 Your version of Excel allows you to read this threaded comment; however, any edits to it will get removed if the file is opened in a newer version of Excel. Learn more: https://go.microsoft.com/fwlink/?linkid=870924
Comment:
	Understand balance fluctuations in cash: what is causing your cash to go up or down year over year?
</t>
      </text>
    </comment>
    <comment authorId="11" xr:uid="{afb757df-d771-42da-ad6b-4b87bdf89dc2}" ref="E41">
      <text>
        <t xml:space="preserve">[Threaded comment]
 Your version of Excel allows you to read this threaded comment; however, any edits to it will get removed if the file is opened in a newer version of Excel. Learn more: https://go.microsoft.com/fwlink/?linkid=870924
Comment:
	Pay attention to growing accounts payable. Are these balances increasing? If so, this might be an indication that cash flow is tight and we are falling behind on our vendor payments.
</t>
      </text>
    </comment>
    <comment authorId="12" xr:uid="{b76adee3-2d78-46a1-a2fa-7dd01c65ddbd}" ref="D50">
      <text>
        <t xml:space="preserve">[Threaded comment]
 Your version of Excel allows you to read this threaded comment; however, any edits to it will get removed if the file is opened in a newer version of Excel. Learn more: https://go.microsoft.com/fwlink/?linkid=870924
Comment:
	@robperrycopy@gmail.com I updated these two numbers that are highlighted.
Assigned to robperrycopy@gmail.com
</t>
      </text>
    </comment>
    <comment authorId="13" xr:uid="{d6125f4e-d01e-4f4e-a30a-54f0e99df0fa}" ref="E12">
      <text>
        <t xml:space="preserve">[Threaded comment]
 Your version of Excel allows you to read this threaded comment; however, any edits to it will get removed if the file is opened in a newer version of Excel. Learn more: https://go.microsoft.com/fwlink/?linkid=870924
Comment:
	Accounts Receivable are typically associated with program fees or earned revenue. This is different than a pledge receivable.
</t>
      </text>
    </comment>
    <comment authorId="14" xr:uid="{db406fed-a94d-444d-8d3a-f6aa0cb64cfa}" ref="E34">
      <text>
        <t xml:space="preserve">[Threaded comment]
 Your version of Excel allows you to read this threaded comment; however, any edits to it will get removed if the file is opened in a newer version of Excel. Learn more: https://go.microsoft.com/fwlink/?linkid=870924
Comment:
	The change in accumulated depreciation year over year represents the annual depreciation expense.
</t>
      </text>
    </comment>
    <comment authorId="15" xr:uid="{def5d815-f08f-4697-b65d-ce405a72aa20}" ref="A40">
      <text>
        <t xml:space="preserve">[Threaded comment]
 Your version of Excel allows you to read this threaded comment; however, any edits to it will get removed if the file is opened in a newer version of Excel. Learn more: https://go.microsoft.com/fwlink/?linkid=870924
Comment:
	Current liabilities include payments that must be made within the next 12 months.
</t>
      </text>
    </comment>
    <comment authorId="16" xr:uid="{ec222fad-4180-44e0-b16a-609769f6eacb}" ref="E45">
      <text>
        <t xml:space="preserve">[Threaded comment]
 Your version of Excel allows you to read this threaded comment; however, any edits to it will get removed if the file is opened in a newer version of Excel. Learn more: https://go.microsoft.com/fwlink/?linkid=870924
Comment:
	A goal for every nonprofit should be to keep debt to a minimum. Make sure you pay attention to the cash needs to repay this debt and take this into consideration when you put your budget together.
</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tc={6bf700d4-ddee-421b-9dd8-7749412414be}</author>
    <author>tc={cde8b02e-224c-42ff-b62f-d57396492da8}</author>
    <author>tc={ef622493-e7e7-4a7a-8351-a829ced0bf7b}</author>
  </authors>
  <commentList>
    <comment authorId="0" xr:uid="{6bf700d4-ddee-421b-9dd8-7749412414be}" ref="B25">
      <text>
        <t xml:space="preserve">[Threaded comment]
 Your version of Excel allows you to read this threaded comment; however, any edits to it will get removed if the file is opened in a newer version of Excel. Learn more: https://go.microsoft.com/fwlink/?linkid=870924
Comment:
	Understand the nature of other assets. Are they liquid? How can we access these if we need to?
</t>
      </text>
    </comment>
    <comment authorId="1" xr:uid="{cde8b02e-224c-42ff-b62f-d57396492da8}" ref="B14">
      <text>
        <t xml:space="preserve">[Threaded comment]
 Your version of Excel allows you to read this threaded comment; however, any edits to it will get removed if the file is opened in a newer version of Excel. Learn more: https://go.microsoft.com/fwlink/?linkid=870924
Comment:
	Understand what is happening with accounts receivable or pledges receivable. Are we collecting these on time? If so, why?
</t>
      </text>
    </comment>
    <comment authorId="2" xr:uid="{ef622493-e7e7-4a7a-8351-a829ced0bf7b}" ref="B12">
      <text>
        <t xml:space="preserve">[Threaded comment]
 Your version of Excel allows you to read this threaded comment; however, any edits to it will get removed if the file is opened in a newer version of Excel. Learn more: https://go.microsoft.com/fwlink/?linkid=870924
Comment:
	Understand why the cash has changed year over year. Is this caused from increase in revenue, decrease in expenses, or timing of payment?
</t>
      </text>
    </comment>
  </commentList>
</comments>
</file>

<file path=xl/sharedStrings.xml><?xml version="1.0" encoding="utf-8"?>
<sst xmlns="http://schemas.openxmlformats.org/spreadsheetml/2006/main" count="93" uniqueCount="90">
  <si>
    <t>Sample Nonprofit</t>
  </si>
  <si>
    <t>Statements of Financial Position (Balance Sheet)</t>
  </si>
  <si>
    <t>As of December 31, 2025 and 2024</t>
  </si>
  <si>
    <t>ASSETS</t>
  </si>
  <si>
    <t>Current Assets</t>
  </si>
  <si>
    <t xml:space="preserve">  Cash</t>
  </si>
  <si>
    <t xml:space="preserve">  Investments - Current</t>
  </si>
  <si>
    <t xml:space="preserve">    Total Cash and Cash Equivalents</t>
  </si>
  <si>
    <t>Do you understand what is causing your cash to go up or down from year to year?</t>
  </si>
  <si>
    <t>Accounts Receivable</t>
  </si>
  <si>
    <t>Accounts Receivable are typically associated with program fees or earned revenue. This is different than a pledge receivable.</t>
  </si>
  <si>
    <t>Allowance for Doubtful Accounts</t>
  </si>
  <si>
    <t xml:space="preserve">  Net Accounts Receivable</t>
  </si>
  <si>
    <t>Pledges Receivable</t>
  </si>
  <si>
    <t>Pledge receivable are unconditional promises to give without an exchange of goods or services. It does not generally include program fees or earned revenue.</t>
  </si>
  <si>
    <t xml:space="preserve">  Net Pledges Receivable</t>
  </si>
  <si>
    <t>Inventory</t>
  </si>
  <si>
    <t>Prepaid Expenses</t>
  </si>
  <si>
    <t xml:space="preserve">  Total Other Current Assets</t>
  </si>
  <si>
    <t xml:space="preserve">    Total Current Assets</t>
  </si>
  <si>
    <t>Endowment</t>
  </si>
  <si>
    <t>Understand the nature of an endowment and when or if it can ever be used in operations. Also understand your investment policy to ensure that you aren't overly risky in your investments.</t>
  </si>
  <si>
    <t>Property and Equipment</t>
  </si>
  <si>
    <t xml:space="preserve">  Land and Land Improvements</t>
  </si>
  <si>
    <t xml:space="preserve">  Buildings</t>
  </si>
  <si>
    <t xml:space="preserve">  Leasehold Improvements</t>
  </si>
  <si>
    <t xml:space="preserve">  Furniture and Equipment</t>
  </si>
  <si>
    <t xml:space="preserve">    Total Property and Equipment</t>
  </si>
  <si>
    <t xml:space="preserve">     Accumulated Depreciation</t>
  </si>
  <si>
    <t>The change in accumulated depreciation year over year represents the annual depreciation expense.</t>
  </si>
  <si>
    <t xml:space="preserve">      Net Property and Equipment</t>
  </si>
  <si>
    <t>Total Assets</t>
  </si>
  <si>
    <t>LIABILITIES</t>
  </si>
  <si>
    <t>Current Liabilities</t>
  </si>
  <si>
    <t xml:space="preserve">  Accounts Payable</t>
  </si>
  <si>
    <t>Pay attention to increasing accounts payable. Are your balances growing? If so, this might be an indication that you're falling behind on our vendor payments (and cash flow may be tighter than it appears!)</t>
  </si>
  <si>
    <t xml:space="preserve">  Line of Credit</t>
  </si>
  <si>
    <t xml:space="preserve">    Total Current Liabilities</t>
  </si>
  <si>
    <t>Long-term Debt</t>
  </si>
  <si>
    <t>Every nonprofit should try to keep debt to a minimum. Pay attention to the cash needs to repay this debt and take it into consideration when you plan your budget.</t>
  </si>
  <si>
    <t xml:space="preserve">    Total Liabilities</t>
  </si>
  <si>
    <t>NET ASSETS</t>
  </si>
  <si>
    <t>Net Assets without Donor Restrictions</t>
  </si>
  <si>
    <t>Board Designated Assets</t>
  </si>
  <si>
    <t xml:space="preserve">  Total Net Assets without Donor Restrictions</t>
  </si>
  <si>
    <t>Net Assets with Donor Restrictions</t>
  </si>
  <si>
    <t>Review Net Assets with Donor Restrictions and compare to the cash and investments in your bank account. Are you upside down here? In other words, have you spent cash received with restrictions on operations?</t>
  </si>
  <si>
    <t xml:space="preserve">  Total Net Assets</t>
  </si>
  <si>
    <t>Statement of Financial Position (Balance Sheet)</t>
  </si>
  <si>
    <t>As of December 31, 2021</t>
  </si>
  <si>
    <t>Total</t>
  </si>
  <si>
    <t>As of Dec 31, 2021</t>
  </si>
  <si>
    <t>As of Dec 31, 2020 (PY)</t>
  </si>
  <si>
    <t xml:space="preserve">   Current Assets</t>
  </si>
  <si>
    <t xml:space="preserve">      Bank Accounts</t>
  </si>
  <si>
    <t xml:space="preserve">        Checking</t>
  </si>
  <si>
    <t xml:space="preserve">        Savings</t>
  </si>
  <si>
    <t xml:space="preserve">      Total Bank Accounts</t>
  </si>
  <si>
    <t xml:space="preserve">      Accounts Receivable</t>
  </si>
  <si>
    <t xml:space="preserve">         Accounts Receivable</t>
  </si>
  <si>
    <t xml:space="preserve">      Total Accounts Receivable</t>
  </si>
  <si>
    <t>Ratios:</t>
  </si>
  <si>
    <t xml:space="preserve">      Other Current Assets</t>
  </si>
  <si>
    <t xml:space="preserve">         Prepaid Expenses</t>
  </si>
  <si>
    <t>Unrestricted Net Assets</t>
  </si>
  <si>
    <t xml:space="preserve">         Undeposited Funds</t>
  </si>
  <si>
    <t>Annual Expenses (from budget or Statement of Activities)</t>
  </si>
  <si>
    <t xml:space="preserve">      Total Other Current Assets</t>
  </si>
  <si>
    <t xml:space="preserve">   Total Current Assets</t>
  </si>
  <si>
    <t xml:space="preserve">   Other Assets</t>
  </si>
  <si>
    <t xml:space="preserve">     Charles Schwab </t>
  </si>
  <si>
    <t xml:space="preserve">     Vanguard </t>
  </si>
  <si>
    <t xml:space="preserve">     Chase Bank</t>
  </si>
  <si>
    <t xml:space="preserve">   Total Other Assets</t>
  </si>
  <si>
    <t>TOTAL ASSETS</t>
  </si>
  <si>
    <t>LIABILITIES AND NET ASSETS</t>
  </si>
  <si>
    <t xml:space="preserve">   Liabilities</t>
  </si>
  <si>
    <t xml:space="preserve">      Current Liabilities</t>
  </si>
  <si>
    <t xml:space="preserve">         Accounts Payable</t>
  </si>
  <si>
    <t xml:space="preserve">            Accounts Payable</t>
  </si>
  <si>
    <t xml:space="preserve">         Total Accounts Payable</t>
  </si>
  <si>
    <t xml:space="preserve">      Total Current Liabilities</t>
  </si>
  <si>
    <t xml:space="preserve">   Total Liabilities</t>
  </si>
  <si>
    <t xml:space="preserve">   Net Assets</t>
  </si>
  <si>
    <t xml:space="preserve">      Board Designated Net Assets</t>
  </si>
  <si>
    <t xml:space="preserve">      Temporarily Restricted Net Assets</t>
  </si>
  <si>
    <t xml:space="preserve">      Unrestricted Net Assets</t>
  </si>
  <si>
    <t xml:space="preserve">      Net Income</t>
  </si>
  <si>
    <t xml:space="preserve">   Total Net Assets</t>
  </si>
  <si>
    <t>TOTAL LIABILITIES AND NET ASSETS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</si>
</sst>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 _€"/>
    <numFmt numFmtId="165" formatCode="&quot;$&quot;* #,##0\ _€"/>
  </numFmts>
  <fonts count="14">
    <font>
      <sz val="11.0"/>
      <color rgb="FF000000"/>
      <name val="Verdana"/>
      <scheme val="minor"/>
    </font>
    <font>
      <b/>
      <sz val="14.0"/>
      <color theme="0"/>
      <name val="Verdana"/>
      <scheme val="minor"/>
    </font>
    <font>
      <b/>
      <color theme="1"/>
      <name val="Verdana"/>
      <scheme val="minor"/>
    </font>
    <font>
      <color theme="1"/>
      <name val="Verdana"/>
      <scheme val="minor"/>
    </font>
    <font>
      <b/>
      <color theme="0"/>
      <name val="Verdana"/>
      <scheme val="minor"/>
    </font>
    <font>
      <sz val="11.0"/>
      <color rgb="FF3C4043"/>
      <name val="Roboto"/>
    </font>
    <font>
      <color theme="0"/>
      <name val="Verdana"/>
      <scheme val="minor"/>
    </font>
    <font>
      <b/>
      <sz val="14.0"/>
      <color rgb="FF000000"/>
      <name val="Arial"/>
    </font>
    <font>
      <b/>
      <sz val="10.0"/>
      <color rgb="FF000000"/>
      <name val="Arial"/>
    </font>
    <font>
      <sz val="11.0"/>
      <color rgb="FF000000"/>
      <name val="Calibri"/>
    </font>
    <font>
      <b/>
      <sz val="9.0"/>
      <color rgb="FF000000"/>
      <name val="Arial"/>
    </font>
    <font/>
    <font>
      <b/>
      <sz val="8.0"/>
      <color rgb="FF000000"/>
      <name val="Arial"/>
    </font>
    <font>
      <sz val="8.0"/>
      <color rgb="FF000000"/>
      <name val="Arial"/>
    </font>
  </fonts>
  <fills count="6">
    <fill>
      <patternFill patternType="none"/>
    </fill>
    <fill>
      <patternFill patternType="lightGray"/>
    </fill>
    <fill>
      <patternFill patternType="solid">
        <fgColor theme="7"/>
        <bgColor theme="7"/>
      </patternFill>
    </fill>
    <fill>
      <patternFill patternType="solid">
        <fgColor theme="4"/>
        <bgColor theme="4"/>
      </patternFill>
    </fill>
    <fill>
      <patternFill patternType="solid">
        <fgColor rgb="FFFFFFFF"/>
        <bgColor rgb="FFFFFFFF"/>
      </patternFill>
    </fill>
    <fill>
      <patternFill patternType="solid">
        <fgColor rgb="FFFF9900"/>
        <bgColor rgb="FFFF9900"/>
      </patternFill>
    </fill>
  </fills>
  <borders count="3">
    <border/>
    <border>
      <bottom style="thin">
        <color rgb="FF000000"/>
      </bottom>
    </border>
    <border>
      <top style="thin">
        <color rgb="FF000000"/>
      </top>
    </border>
  </borders>
  <cellStyleXfs count="1">
    <xf borderId="0" fillId="0" fontId="0" numFmtId="0" applyAlignment="1" applyFont="1"/>
  </cellStyleXfs>
  <cellXfs count="30">
    <xf borderId="0" fillId="0" fontId="0" numFmtId="0" xfId="0" applyAlignment="1" applyFont="1">
      <alignment readingOrder="0" shrinkToFit="0" vertical="bottom" wrapText="0"/>
    </xf>
    <xf borderId="0" fillId="2" fontId="1" numFmtId="0" xfId="0" applyAlignment="1" applyFill="1" applyFont="1">
      <alignment horizontal="center" readingOrder="0"/>
    </xf>
    <xf borderId="0" fillId="0" fontId="2" numFmtId="0" xfId="0" applyAlignment="1" applyFont="1">
      <alignment readingOrder="0"/>
    </xf>
    <xf borderId="0" fillId="0" fontId="2" numFmtId="0" xfId="0" applyFont="1"/>
    <xf borderId="0" fillId="0" fontId="2" numFmtId="0" xfId="0" applyAlignment="1" applyFont="1">
      <alignment horizontal="center" readingOrder="0"/>
    </xf>
    <xf borderId="0" fillId="0" fontId="3" numFmtId="0" xfId="0" applyAlignment="1" applyFont="1">
      <alignment readingOrder="0"/>
    </xf>
    <xf borderId="0" fillId="3" fontId="4" numFmtId="0" xfId="0" applyAlignment="1" applyFill="1" applyFont="1">
      <alignment readingOrder="0"/>
    </xf>
    <xf borderId="0" fillId="3" fontId="3" numFmtId="0" xfId="0" applyFont="1"/>
    <xf borderId="0" fillId="0" fontId="3" numFmtId="3" xfId="0" applyAlignment="1" applyFont="1" applyNumberFormat="1">
      <alignment readingOrder="0"/>
    </xf>
    <xf borderId="1" fillId="0" fontId="3" numFmtId="3" xfId="0" applyAlignment="1" applyBorder="1" applyFont="1" applyNumberFormat="1">
      <alignment readingOrder="0"/>
    </xf>
    <xf borderId="0" fillId="0" fontId="3" numFmtId="3" xfId="0" applyFont="1" applyNumberFormat="1"/>
    <xf borderId="0" fillId="4" fontId="5" numFmtId="0" xfId="0" applyAlignment="1" applyFill="1" applyFont="1">
      <alignment horizontal="left" readingOrder="0"/>
    </xf>
    <xf borderId="0" fillId="3" fontId="6" numFmtId="0" xfId="0" applyFont="1"/>
    <xf borderId="0" fillId="5" fontId="3" numFmtId="3" xfId="0" applyAlignment="1" applyFill="1" applyFont="1" applyNumberFormat="1">
      <alignment readingOrder="0"/>
    </xf>
    <xf borderId="0" fillId="0" fontId="7" numFmtId="0" xfId="0" applyAlignment="1" applyFont="1">
      <alignment horizontal="center"/>
    </xf>
    <xf borderId="0" fillId="0" fontId="7" numFmtId="0" xfId="0" applyAlignment="1" applyFont="1">
      <alignment horizontal="center" readingOrder="0"/>
    </xf>
    <xf borderId="0" fillId="0" fontId="8" numFmtId="0" xfId="0" applyAlignment="1" applyFont="1">
      <alignment horizontal="center"/>
    </xf>
    <xf borderId="0" fillId="0" fontId="9" numFmtId="0" xfId="0" applyAlignment="1" applyFont="1">
      <alignment shrinkToFit="0" wrapText="1"/>
    </xf>
    <xf borderId="1" fillId="0" fontId="10" numFmtId="0" xfId="0" applyAlignment="1" applyBorder="1" applyFont="1">
      <alignment horizontal="center" shrinkToFit="0" wrapText="1"/>
    </xf>
    <xf borderId="1" fillId="0" fontId="11" numFmtId="0" xfId="0" applyBorder="1" applyFont="1"/>
    <xf borderId="0" fillId="0" fontId="12" numFmtId="0" xfId="0" applyAlignment="1" applyFont="1">
      <alignment horizontal="left" shrinkToFit="0" wrapText="1"/>
    </xf>
    <xf borderId="0" fillId="0" fontId="13" numFmtId="164" xfId="0" applyAlignment="1" applyFont="1" applyNumberFormat="1">
      <alignment shrinkToFit="0" wrapText="1"/>
    </xf>
    <xf borderId="0" fillId="0" fontId="12" numFmtId="0" xfId="0" applyAlignment="1" applyFont="1">
      <alignment horizontal="left" readingOrder="0" shrinkToFit="0" wrapText="1"/>
    </xf>
    <xf borderId="0" fillId="0" fontId="13" numFmtId="164" xfId="0" applyAlignment="1" applyFont="1" applyNumberFormat="1">
      <alignment horizontal="right" shrinkToFit="0" wrapText="1"/>
    </xf>
    <xf borderId="2" fillId="0" fontId="12" numFmtId="165" xfId="0" applyAlignment="1" applyBorder="1" applyFont="1" applyNumberFormat="1">
      <alignment horizontal="right" shrinkToFit="0" wrapText="1"/>
    </xf>
    <xf borderId="0" fillId="0" fontId="3" numFmtId="164" xfId="0" applyFont="1" applyNumberFormat="1"/>
    <xf borderId="1" fillId="0" fontId="3" numFmtId="0" xfId="0" applyBorder="1" applyFont="1"/>
    <xf borderId="0" fillId="0" fontId="3" numFmtId="10" xfId="0" applyFont="1" applyNumberFormat="1"/>
    <xf borderId="0" fillId="0" fontId="13" numFmtId="0" xfId="0" applyAlignment="1" applyFont="1">
      <alignment horizontal="center"/>
    </xf>
    <xf borderId="0" fillId="0" fontId="9" numFmtId="165"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ocumenttasks/documenttask1.xml><?xml version="1.0" encoding="utf-8"?>
<Tasks xmlns="http://schemas.microsoft.com/office/tasks/2019/documenttasks">
  <Task id="{62f48ce0-76c9-407b-aac7-41b38bf52adc}">
    <Anchor>
      <Comment id="{b76adee3-2d78-46a1-a2fa-7dd01c65ddbd}"/>
    </Anchor>
    <History>
      <Event time="2022-08-09T21:00:24.00" id="{399e7351-8efa-4568-b31c-29f0ef3250ea}">
        <Attribution userId="placeholder@email.com" userName="Tosha Anderson" userProvider="google-sheets"/>
        <Anchor>
          <Comment id="{b76adee3-2d78-46a1-a2fa-7dd01c65ddbd}"/>
        </Anchor>
        <Create/>
      </Event>
      <Event time="2022-08-09T21:00:24.00" id="{83c92d65-07da-4993-94b7-bd613afe2f13}">
        <Attribution userId="placeholder@email.com" userName="Tosha Anderson" userProvider="google-sheets"/>
        <Anchor>
          <Comment id="{b76adee3-2d78-46a1-a2fa-7dd01c65ddbd}"/>
        </Anchor>
        <Assign userId="robperrycopy@gmail.com" userName="robperrycopy@gmail.com" userProvider="google-sheets"/>
      </Event>
    </History>
  </Task>
</Tasks>
</file>

<file path=xl/documenttasks/documenttask2.xml><?xml version="1.0" encoding="utf-8"?>
<Tasks xmlns="http://schemas.microsoft.com/office/tasks/2019/documenttask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1390650</xdr:colOff>
      <xdr:row>17</xdr:row>
      <xdr:rowOff>200025</xdr:rowOff>
    </xdr:from>
    <xdr:ext cx="942975" cy="3933825"/>
    <xdr:grpSp>
      <xdr:nvGrpSpPr>
        <xdr:cNvPr id="2" name="Shape 2" title="Drawing"/>
        <xdr:cNvGrpSpPr/>
      </xdr:nvGrpSpPr>
      <xdr:grpSpPr>
        <a:xfrm>
          <a:off x="3506625" y="1198075"/>
          <a:ext cx="623400" cy="2659200"/>
          <a:chOff x="3506625" y="1198075"/>
          <a:chExt cx="623400" cy="2659200"/>
        </a:xfrm>
      </xdr:grpSpPr>
      <xdr:cxnSp>
        <xdr:nvCxnSpPr>
          <xdr:cNvPr id="3" name="Shape 3"/>
          <xdr:cNvCxnSpPr/>
        </xdr:nvCxnSpPr>
        <xdr:spPr>
          <a:xfrm flipH="1" rot="10800000">
            <a:off x="3506625" y="1198075"/>
            <a:ext cx="623400" cy="2659200"/>
          </a:xfrm>
          <a:prstGeom prst="straightConnector1">
            <a:avLst/>
          </a:prstGeom>
          <a:noFill/>
          <a:ln cap="flat" cmpd="sng" w="9525">
            <a:solidFill>
              <a:srgbClr val="000000"/>
            </a:solidFill>
            <a:prstDash val="solid"/>
            <a:round/>
            <a:headEnd len="med" w="med" type="none"/>
            <a:tailEnd len="med" w="med" type="none"/>
          </a:ln>
        </xdr:spPr>
      </xdr:cxnSp>
    </xdr:grpSp>
    <xdr:clientData fLocksWithSheet="0"/>
  </xdr:oneCellAnchor>
</xdr:wsDr>
</file>

<file path=xl/persons/person.xml><?xml version="1.0" encoding="utf-8"?>
<x18tc:personList xmlns:x18tc="http://schemas.microsoft.com/office/spreadsheetml/2018/threadedcomments">
  <x18tc:person displayName="robperrycopy@gmail.com" id="{601de21a-67a9-4bfa-a6e9-492b2f114ed8}" userId="robperrycopy@gmail.com" providerId="google-sheets"/>
  <x18tc:person displayName="Rob Perry" id="{409013e4-29c6-4619-b54c-8081cf683b6d}" providerId="google-sheets"/>
  <x18tc:person displayName="tosha@thecharitycfo.com" id="{8b52c720-3ce3-4c6e-a512-f508789c2153}" userId="tosha@thecharitycfo.com" providerId="google-sheets"/>
  <x18tc:person displayName="Tosha Anderson" id="{1b062aa4-794f-408b-bced-9b47f54340e3}" providerId="google-sheets"/>
</x18tc:personList>
</file>

<file path=xl/theme/theme1.xml><?xml version="1.0" encoding="utf-8"?>
<a:theme xmlns:a="http://schemas.openxmlformats.org/drawingml/2006/main" xmlns:r="http://schemas.openxmlformats.org/officeDocument/2006/relationships" name="Sheets">
  <a:themeElements>
    <a:clrScheme name="Sheets">
      <a:dk1>
        <a:srgbClr val="1A1A1A"/>
      </a:dk1>
      <a:lt1>
        <a:srgbClr val="EEF1F1"/>
      </a:lt1>
      <a:dk2>
        <a:srgbClr val="1A1A1A"/>
      </a:dk2>
      <a:lt2>
        <a:srgbClr val="EEF1F1"/>
      </a:lt2>
      <a:accent1>
        <a:srgbClr val="1A9988"/>
      </a:accent1>
      <a:accent2>
        <a:srgbClr val="2D729D"/>
      </a:accent2>
      <a:accent3>
        <a:srgbClr val="1F3E78"/>
      </a:accent3>
      <a:accent4>
        <a:srgbClr val="EB5600"/>
      </a:accent4>
      <a:accent5>
        <a:srgbClr val="FF99AC"/>
      </a:accent5>
      <a:accent6>
        <a:srgbClr val="FFD4B8"/>
      </a:accent6>
      <a:hlink>
        <a:srgbClr val="1F3E78"/>
      </a:hlink>
      <a:folHlink>
        <a:srgbClr val="1F3E78"/>
      </a:folHlink>
    </a:clrScheme>
    <a:fontScheme name="Sheets">
      <a:majorFont>
        <a:latin typeface="Verdana"/>
        <a:ea typeface="Verdana"/>
        <a:cs typeface="Verdana"/>
      </a:majorFont>
      <a:minorFont>
        <a:latin typeface="Verdana"/>
        <a:ea typeface="Verdana"/>
        <a:cs typeface="Verdan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threadedComments/threadedComment1.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A40" dT="2022-03-08T20:41:57.00" personId="{1b062aa4-794f-408b-bced-9b47f54340e3}" id="{def5d815-f08f-4697-b65d-ce405a72aa20}" done="0">
    <x18tc:text xml:space="preserve">Current liabilities include payments that must be made within the next 12 months.</x18tc:text>
  </x18tc:threadedComment>
  <x18tc:threadedComment ref="E12" dT="2022-03-08T20:38:46.00" personId="{1b062aa4-794f-408b-bced-9b47f54340e3}" id="{d6125f4e-d01e-4f4e-a30a-54f0e99df0fa}" done="0">
    <x18tc:text xml:space="preserve">Accounts Receivable are typically associated with program fees or earned revenue. This is different than a pledge receivable.</x18tc:text>
  </x18tc:threadedComment>
  <x18tc:threadedComment ref="E54" dT="2022-03-08T20:44:59.00" personId="{1b062aa4-794f-408b-bced-9b47f54340e3}" id="{3d773651-c54a-4369-ae1e-5946bd14f146}" done="0">
    <x18tc:text xml:space="preserve">Review Net Assets with Donor Restrictions and compare that to the cash and investments in your bank account. Are you upside down here? In other words, have you spent cash received with restrictions on operations?</x18tc:text>
  </x18tc:threadedComment>
  <x18tc:threadedComment ref="E34" dT="2022-03-08T20:41:22.00" personId="{1b062aa4-794f-408b-bced-9b47f54340e3}" id="{db406fed-a94d-444d-8d3a-f6aa0cb64cfa}" done="0">
    <x18tc:text xml:space="preserve">The change in accumulated depreciation year over year represents the annual depreciation expense.</x18tc:text>
  </x18tc:threadedComment>
  <x18tc:threadedComment ref="E10" dT="2022-03-08T20:37:55.00" personId="{1b062aa4-794f-408b-bced-9b47f54340e3}" id="{9727ca4c-3805-4fc4-b408-eda9300bfc8b}" done="0">
    <x18tc:text xml:space="preserve">Understand balance fluctuations in cash: what is causing your cash to go up or down year over year?</x18tc:text>
  </x18tc:threadedComment>
  <x18tc:threadedComment ref="A37" dT="2022-03-08T20:41:43.00" personId="{1b062aa4-794f-408b-bced-9b47f54340e3}" id="{7be1f986-b742-4548-9358-d2faae03a7bc}" done="0">
    <x18tc:text xml:space="preserve">Overall, you want to make sure that you have more assets than liabilities. And, most of your assets are unrestricted and fairly liquid.</x18tc:text>
  </x18tc:threadedComment>
  <x18tc:threadedComment ref="A13" dT="2022-03-08T20:38:26.00" personId="{1b062aa4-794f-408b-bced-9b47f54340e3}" id="{39b30fdd-6091-4017-9fb2-20a20cceadc9}" done="0">
    <x18tc:text xml:space="preserve">An Allowance for Doubtful Accounts represents the estimate of the Accounts Receivable (A/R) that we never expect to collect.</x18tc:text>
  </x18tc:threadedComment>
  <x18tc:threadedComment ref="A13" dT="2022-03-08T21:05:10.00" personId="{409013e4-29c6-4619-b54c-8081cf683b6d}" id="{83aa7fd7-ba90-4d6d-8660-37f95284353d}" parentId="{39b30fdd-6091-4017-9fb2-20a20cceadc9}">
    <x18tc:text xml:space="preserve">@tosha@thecharitycfo.com Is there a generally accepted rule for projecting this? Or a % that would catch your attention for being TOO big to you?</x18tc:text>
    <x18tc:mentions>
      <x18tc:mention mentionpersonId="{8b52c720-3ce3-4c6e-a512-f508789c2153}" mentionId="{eeeec21f-b1c3-46a0-9475-eb000a50dc1f}" startIndex="0" length="24"/>
    </x18tc:mentions>
  </x18tc:threadedComment>
  <x18tc:threadedComment ref="D50" dT="2022-08-09T21:00:24.00" personId="{1b062aa4-794f-408b-bced-9b47f54340e3}" id="{b76adee3-2d78-46a1-a2fa-7dd01c65ddbd}" done="0">
    <x18tc:text xml:space="preserve">@robperrycopy@gmail.com I updated these two numbers that are highlighted.
Assigned to robperrycopy@gmail.com</x18tc:text>
    <x18tc:mentions>
      <x18tc:mention mentionpersonId="{601de21a-67a9-4bfa-a6e9-492b2f114ed8}" mentionId="{c3f56fed-a22f-4cd4-93b5-ad15fa40349b}" startIndex="0" length="23"/>
    </x18tc:mentions>
  </x18tc:threadedComment>
  <x18tc:threadedComment ref="E45" dT="2022-03-08T20:43:22.00" personId="{1b062aa4-794f-408b-bced-9b47f54340e3}" id="{ec222fad-4180-44e0-b16a-609769f6eacb}" done="0">
    <x18tc:text xml:space="preserve">A goal for every nonprofit should be to keep debt to a minimum. Make sure you pay attention to the cash needs to repay this debt and take this into consideration when you put your budget together.</x18tc:text>
  </x18tc:threadedComment>
  <x18tc:threadedComment ref="E26" dT="2022-03-08T20:40:27.00" personId="{1b062aa4-794f-408b-bced-9b47f54340e3}" id="{664589ec-0515-4411-a30a-43dc4088cae7}" done="0">
    <x18tc:text xml:space="preserve">Understand the nature of an endowment and when or if it can ever be used in operations. Also understand your investment policy to ensure that you aren't overly risky in your investments.</x18tc:text>
  </x18tc:threadedComment>
  <x18tc:threadedComment ref="E26" dT="2022-03-08T21:06:22.00" personId="{409013e4-29c6-4619-b54c-8081cf683b6d}" id="{060b9ea6-b754-42b3-8a73-c6ccf3332005}" parentId="{664589ec-0515-4411-a30a-43dc4088cae7}">
    <x18tc:text xml:space="preserve">@tosha@thecharitycfo.com Is it fair to say that generally a decrease in an endowment is a red flag? Unless, of course, it can be used in operations (but that's more the exception than the rule, right?)</x18tc:text>
    <x18tc:mentions>
      <x18tc:mention mentionpersonId="{8b52c720-3ce3-4c6e-a512-f508789c2153}" mentionId="{c0519048-1da3-4891-b292-a11554fc57c9}" startIndex="0" length="24"/>
    </x18tc:mentions>
  </x18tc:threadedComment>
  <x18tc:threadedComment ref="E26" dT="2022-03-16T13:54:08.00" personId="{409013e4-29c6-4619-b54c-8081cf683b6d}" id="{b67cb9f9-b210-4d73-a196-3458d228742e}" parentId="{664589ec-0515-4411-a30a-43dc4088cae7}">
    <x18tc:text xml:space="preserve">@tosha@thecharitycfo.com  Can you confirm this for me? I'd like to be as actionable as possible on these notes (Understand the nature of...) is a vague talking point. "Look out for [this red flag]" would be easier to grasp. If it's correct, though.</x18tc:text>
    <x18tc:mentions>
      <x18tc:mention mentionpersonId="{8b52c720-3ce3-4c6e-a512-f508789c2153}" mentionId="{a0456f7e-aefd-464e-b4f9-bc71c74916da}" startIndex="0" length="24"/>
    </x18tc:mentions>
  </x18tc:threadedComment>
  <x18tc:threadedComment ref="A49" dT="2022-03-08T20:44:25.00" personId="{1b062aa4-794f-408b-bced-9b47f54340e3}" id="{246d3759-c3ff-4841-a8aa-6ea38bae51cd}" done="0">
    <x18tc:text xml:space="preserve">Net Assets gives you the breakdown of the balance of assets once you paid all of your liabilities. This also gives you a breakdown on that balance between what has any restrictions and what those restrictions are. Focus on keeping your net assets without donor restrictions.</x18tc:text>
  </x18tc:threadedComment>
  <x18tc:threadedComment ref="A28" dT="2022-03-08T20:40:58.00" personId="{1b062aa4-794f-408b-bced-9b47f54340e3}" id="{1fc8aded-e004-406a-b36e-049f40a0f315}" done="0">
    <x18tc:text xml:space="preserve">Property and equipment changes when new assets are purchased. For many organizations, these balances do not change significantly year-over-year.</x18tc:text>
  </x18tc:threadedComment>
  <x18tc:threadedComment ref="A7" dT="2022-03-08T20:37:06.00" personId="{1b062aa4-794f-408b-bced-9b47f54340e3}" id="{40718f2e-3f35-470b-a4f1-8f603f10bf55}" done="0">
    <x18tc:text xml:space="preserve">Current assets are assets that can be liquidated within 12 months.</x18tc:text>
  </x18tc:threadedComment>
  <x18tc:threadedComment ref="E41" dT="2022-03-08T20:42:23.00" personId="{1b062aa4-794f-408b-bced-9b47f54340e3}" id="{afb757df-d771-42da-ad6b-4b87bdf89dc2}" done="0">
    <x18tc:text xml:space="preserve">Pay attention to growing accounts payable. Are these balances increasing? If so, this might be an indication that cash flow is tight and we are falling behind on our vendor payments.</x18tc:text>
  </x18tc:threadedComment>
  <x18tc:threadedComment ref="E16" dT="2022-03-08T20:39:35.00" personId="{1b062aa4-794f-408b-bced-9b47f54340e3}" id="{1df78bd3-6308-40c2-83d8-fe2c03973aa6}" done="0">
    <x18tc:text xml:space="preserve">Pledge receivable are typically unconditional promises to give gifts to an organization without anything exchanged in either goods or services. This line does not generally include any program fees or earned revenue.</x18tc:text>
  </x18tc:threadedComment>
  <x18tc:threadedComment ref="A42" dT="2022-03-08T20:42:46.00" personId="{1b062aa4-794f-408b-bced-9b47f54340e3}" id="{40350ba1-5fa7-4fc6-b384-6eae2bf5ca31}" done="0">
    <x18tc:text xml:space="preserve">A line of credit can be useful in managing cash crunches. It is important to pay attention to this balance and understand when we can pay this back.</x18tc:text>
  </x18tc:threadedComment>
  <x18tc:threadedComment ref="A20" dT="2022-03-08T20:39:54.00" personId="{1b062aa4-794f-408b-bced-9b47f54340e3}" id="{769879c6-f67c-4778-ae29-f505ef63d876}" done="0">
    <x18tc:text xml:space="preserve">More and more nonprofits have inventory. Understand how much of this inventory is actually obsolete and can't be sold.</x18tc:text>
  </x18tc:threadedComment>
</x18tc:ThreadedComments>
</file>

<file path=xl/threadedComments/threadedComment2.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B14" dT="2022-03-08T19:00:26.00" personId="{1b062aa4-794f-408b-bced-9b47f54340e3}" id="{cde8b02e-224c-42ff-b62f-d57396492da8}" done="0">
    <x18tc:text xml:space="preserve">Understand what is happening with accounts receivable or pledges receivable. Are we collecting these on time? If so, why?</x18tc:text>
  </x18tc:threadedComment>
  <x18tc:threadedComment ref="B25" dT="2022-03-08T19:01:22.00" personId="{1b062aa4-794f-408b-bced-9b47f54340e3}" id="{6bf700d4-ddee-421b-9dd8-7749412414be}" done="0">
    <x18tc:text xml:space="preserve">Understand the nature of other assets. Are they liquid? How can we access these if we need to?</x18tc:text>
  </x18tc:threadedComment>
  <x18tc:threadedComment ref="B12" dT="2022-03-08T18:56:17.00" personId="{1b062aa4-794f-408b-bced-9b47f54340e3}" id="{ef622493-e7e7-4a7a-8351-a829ced0bf7b}" done="0">
    <x18tc:text xml:space="preserve">Understand why the cash has changed year over year. Is this caused from increase in revenue, decrease in expenses, or timing of payment?</x18tc:text>
  </x18tc:threadedComment>
</x18tc:ThreadedComments>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microsoft.com/office/2017/10/relationships/threadedComment" Target="../threadedComments/threadedComment1.xml"/><Relationship Id="rId3" Type="http://schemas.microsoft.com/office/2019/04/relationships/documenttask" Target="../documenttasks/documenttask1.xml"/><Relationship Id="rId4" Type="http://schemas.openxmlformats.org/officeDocument/2006/relationships/drawing" Target="../drawings/drawing1.xml"/><Relationship Id="rId5"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microsoft.com/office/2017/10/relationships/threadedComment" Target="../threadedComments/threadedComment2.xml"/><Relationship Id="rId3" Type="http://schemas.microsoft.com/office/2019/04/relationships/documenttask" Target="../documenttasks/documenttask2.xml"/><Relationship Id="rId4" Type="http://schemas.openxmlformats.org/officeDocument/2006/relationships/drawing" Target="../drawings/drawing2.xml"/><Relationship Id="rId5"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1.22" defaultRowHeight="15.0"/>
  <cols>
    <col customWidth="1" min="3" max="3" width="15.22"/>
  </cols>
  <sheetData>
    <row r="1">
      <c r="A1" s="1" t="s">
        <v>0</v>
      </c>
    </row>
    <row r="2">
      <c r="A2" s="1" t="s">
        <v>1</v>
      </c>
    </row>
    <row r="3">
      <c r="A3" s="1" t="s">
        <v>2</v>
      </c>
    </row>
    <row r="4">
      <c r="A4" s="2"/>
      <c r="B4" s="3"/>
      <c r="C4" s="3"/>
      <c r="D4" s="4"/>
      <c r="E4" s="4"/>
    </row>
    <row r="5">
      <c r="A5" s="5"/>
      <c r="D5" s="4">
        <v>2025.0</v>
      </c>
      <c r="E5" s="4">
        <v>2024.0</v>
      </c>
    </row>
    <row r="6">
      <c r="A6" s="6" t="s">
        <v>3</v>
      </c>
      <c r="B6" s="7"/>
      <c r="C6" s="7"/>
      <c r="D6" s="7"/>
      <c r="E6" s="7"/>
    </row>
    <row r="7">
      <c r="A7" s="5" t="s">
        <v>4</v>
      </c>
    </row>
    <row r="8">
      <c r="A8" s="5" t="s">
        <v>5</v>
      </c>
      <c r="D8" s="8">
        <v>185726.0</v>
      </c>
      <c r="E8" s="8">
        <v>357825.0</v>
      </c>
    </row>
    <row r="9">
      <c r="A9" s="5" t="s">
        <v>6</v>
      </c>
      <c r="D9" s="9">
        <v>78514.0</v>
      </c>
      <c r="E9" s="9">
        <v>54824.0</v>
      </c>
    </row>
    <row r="10">
      <c r="A10" s="5" t="s">
        <v>7</v>
      </c>
      <c r="D10" s="10">
        <f t="shared" ref="D10:E10" si="1">SUM(D8:D9)</f>
        <v>264240</v>
      </c>
      <c r="E10" s="10">
        <f t="shared" si="1"/>
        <v>412649</v>
      </c>
      <c r="F10" s="5" t="s">
        <v>8</v>
      </c>
    </row>
    <row r="11">
      <c r="D11" s="10"/>
      <c r="E11" s="10"/>
    </row>
    <row r="12">
      <c r="A12" s="5" t="s">
        <v>9</v>
      </c>
      <c r="D12" s="8">
        <v>248752.0</v>
      </c>
      <c r="E12" s="8">
        <v>354781.0</v>
      </c>
      <c r="F12" s="5" t="s">
        <v>10</v>
      </c>
    </row>
    <row r="13">
      <c r="A13" s="5" t="s">
        <v>11</v>
      </c>
      <c r="D13" s="9">
        <v>-25675.0</v>
      </c>
      <c r="E13" s="9">
        <v>-24581.0</v>
      </c>
    </row>
    <row r="14">
      <c r="A14" s="5" t="s">
        <v>12</v>
      </c>
      <c r="D14" s="10">
        <f t="shared" ref="D14:E14" si="2">SUM(D12:D13)</f>
        <v>223077</v>
      </c>
      <c r="E14" s="10">
        <f t="shared" si="2"/>
        <v>330200</v>
      </c>
    </row>
    <row r="15">
      <c r="D15" s="10"/>
      <c r="E15" s="10"/>
    </row>
    <row r="16">
      <c r="A16" s="5" t="s">
        <v>13</v>
      </c>
      <c r="D16" s="8">
        <v>250000.0</v>
      </c>
      <c r="E16" s="8">
        <v>175000.0</v>
      </c>
      <c r="F16" s="11" t="s">
        <v>14</v>
      </c>
    </row>
    <row r="17">
      <c r="A17" s="5" t="s">
        <v>11</v>
      </c>
      <c r="D17" s="9">
        <v>0.0</v>
      </c>
      <c r="E17" s="9">
        <v>-15000.0</v>
      </c>
    </row>
    <row r="18">
      <c r="A18" s="5" t="s">
        <v>15</v>
      </c>
      <c r="D18" s="10">
        <f t="shared" ref="D18:E18" si="3">SUM(D16:D17)</f>
        <v>250000</v>
      </c>
      <c r="E18" s="10">
        <f t="shared" si="3"/>
        <v>160000</v>
      </c>
    </row>
    <row r="19">
      <c r="D19" s="10"/>
      <c r="E19" s="10"/>
    </row>
    <row r="20">
      <c r="A20" s="5" t="s">
        <v>16</v>
      </c>
      <c r="D20" s="8">
        <v>15784.0</v>
      </c>
      <c r="E20" s="8">
        <v>12581.0</v>
      </c>
    </row>
    <row r="21">
      <c r="A21" s="5" t="s">
        <v>17</v>
      </c>
      <c r="D21" s="9">
        <v>1578.0</v>
      </c>
      <c r="E21" s="9">
        <v>2548.0</v>
      </c>
    </row>
    <row r="22">
      <c r="A22" s="5" t="s">
        <v>18</v>
      </c>
      <c r="D22" s="10">
        <f t="shared" ref="D22:E22" si="4">SUM(D20:D21)</f>
        <v>17362</v>
      </c>
      <c r="E22" s="10">
        <f t="shared" si="4"/>
        <v>15129</v>
      </c>
    </row>
    <row r="23">
      <c r="D23" s="10"/>
      <c r="E23" s="10"/>
    </row>
    <row r="24">
      <c r="A24" s="5" t="s">
        <v>19</v>
      </c>
      <c r="D24" s="10">
        <f t="shared" ref="D24:E24" si="5">D10+D14+D18+D22</f>
        <v>754679</v>
      </c>
      <c r="E24" s="10">
        <f t="shared" si="5"/>
        <v>917978</v>
      </c>
    </row>
    <row r="25">
      <c r="D25" s="10"/>
      <c r="E25" s="10"/>
    </row>
    <row r="26">
      <c r="A26" s="5" t="s">
        <v>20</v>
      </c>
      <c r="D26" s="8">
        <v>125481.0</v>
      </c>
      <c r="E26" s="8">
        <v>113548.0</v>
      </c>
      <c r="F26" s="11" t="s">
        <v>21</v>
      </c>
    </row>
    <row r="27">
      <c r="D27" s="10"/>
      <c r="E27" s="10"/>
    </row>
    <row r="28">
      <c r="A28" s="5" t="s">
        <v>22</v>
      </c>
      <c r="D28" s="10"/>
      <c r="E28" s="10"/>
    </row>
    <row r="29">
      <c r="A29" s="5" t="s">
        <v>23</v>
      </c>
      <c r="D29" s="8">
        <v>25000.0</v>
      </c>
      <c r="E29" s="8">
        <v>25000.0</v>
      </c>
      <c r="Z29" s="8"/>
    </row>
    <row r="30">
      <c r="A30" s="5" t="s">
        <v>24</v>
      </c>
      <c r="D30" s="8">
        <v>325000.0</v>
      </c>
      <c r="E30" s="8">
        <v>325000.0</v>
      </c>
    </row>
    <row r="31">
      <c r="A31" s="5" t="s">
        <v>25</v>
      </c>
      <c r="D31" s="8">
        <v>15487.0</v>
      </c>
      <c r="E31" s="8">
        <v>15487.0</v>
      </c>
    </row>
    <row r="32">
      <c r="A32" s="5" t="s">
        <v>26</v>
      </c>
      <c r="D32" s="9">
        <v>25481.0</v>
      </c>
      <c r="E32" s="9">
        <v>17488.0</v>
      </c>
    </row>
    <row r="33">
      <c r="A33" s="5" t="s">
        <v>27</v>
      </c>
      <c r="D33" s="10">
        <f t="shared" ref="D33:E33" si="6">SUM(D29:D32)</f>
        <v>390968</v>
      </c>
      <c r="E33" s="10">
        <f t="shared" si="6"/>
        <v>382975</v>
      </c>
    </row>
    <row r="34">
      <c r="A34" s="5" t="s">
        <v>28</v>
      </c>
      <c r="D34" s="9">
        <v>-48571.0</v>
      </c>
      <c r="E34" s="9">
        <v>-36847.0</v>
      </c>
      <c r="F34" s="11" t="s">
        <v>29</v>
      </c>
    </row>
    <row r="35">
      <c r="A35" s="5" t="s">
        <v>30</v>
      </c>
      <c r="D35" s="10">
        <f t="shared" ref="D35:E35" si="7">SUM(D33:D34)</f>
        <v>342397</v>
      </c>
      <c r="E35" s="10">
        <f t="shared" si="7"/>
        <v>346128</v>
      </c>
    </row>
    <row r="36">
      <c r="D36" s="10"/>
      <c r="E36" s="10"/>
    </row>
    <row r="37">
      <c r="A37" s="5" t="s">
        <v>31</v>
      </c>
      <c r="D37" s="10">
        <f t="shared" ref="D37:E37" si="8">D24+D26+D35</f>
        <v>1222557</v>
      </c>
      <c r="E37" s="10">
        <f t="shared" si="8"/>
        <v>1377654</v>
      </c>
    </row>
    <row r="38">
      <c r="D38" s="10"/>
      <c r="E38" s="10"/>
    </row>
    <row r="39">
      <c r="A39" s="6" t="s">
        <v>32</v>
      </c>
      <c r="B39" s="12"/>
      <c r="C39" s="12"/>
      <c r="D39" s="12"/>
      <c r="E39" s="12"/>
    </row>
    <row r="40">
      <c r="A40" s="5" t="s">
        <v>33</v>
      </c>
      <c r="D40" s="10"/>
      <c r="E40" s="10"/>
    </row>
    <row r="41">
      <c r="A41" s="5" t="s">
        <v>34</v>
      </c>
      <c r="D41" s="8">
        <v>15784.0</v>
      </c>
      <c r="E41" s="8">
        <v>13524.0</v>
      </c>
      <c r="F41" s="11" t="s">
        <v>35</v>
      </c>
    </row>
    <row r="42">
      <c r="A42" s="5" t="s">
        <v>36</v>
      </c>
      <c r="D42" s="9">
        <v>12500.0</v>
      </c>
      <c r="E42" s="9">
        <v>25000.0</v>
      </c>
    </row>
    <row r="43">
      <c r="A43" s="5" t="s">
        <v>37</v>
      </c>
      <c r="D43" s="10">
        <f t="shared" ref="D43:E43" si="9">SUM(D41:D42)</f>
        <v>28284</v>
      </c>
      <c r="E43" s="10">
        <f t="shared" si="9"/>
        <v>38524</v>
      </c>
    </row>
    <row r="44">
      <c r="A44" s="5"/>
      <c r="D44" s="10"/>
      <c r="E44" s="10"/>
    </row>
    <row r="45">
      <c r="A45" s="5" t="s">
        <v>38</v>
      </c>
      <c r="D45" s="9">
        <v>250000.0</v>
      </c>
      <c r="E45" s="9">
        <v>275000.0</v>
      </c>
      <c r="F45" s="11" t="s">
        <v>39</v>
      </c>
    </row>
    <row r="46">
      <c r="A46" s="5" t="s">
        <v>40</v>
      </c>
      <c r="D46" s="10">
        <f t="shared" ref="D46:E46" si="10">D43+D45</f>
        <v>278284</v>
      </c>
      <c r="E46" s="10">
        <f t="shared" si="10"/>
        <v>313524</v>
      </c>
    </row>
    <row r="47">
      <c r="D47" s="10"/>
      <c r="E47" s="10"/>
    </row>
    <row r="48">
      <c r="D48" s="10"/>
      <c r="E48" s="10"/>
    </row>
    <row r="49">
      <c r="A49" s="6" t="s">
        <v>41</v>
      </c>
      <c r="B49" s="12"/>
      <c r="C49" s="12"/>
      <c r="D49" s="12"/>
      <c r="E49" s="12"/>
    </row>
    <row r="50">
      <c r="A50" s="5" t="s">
        <v>42</v>
      </c>
      <c r="D50" s="13">
        <v>1079558.0</v>
      </c>
      <c r="E50" s="13">
        <v>811954.0</v>
      </c>
    </row>
    <row r="51">
      <c r="A51" s="5" t="s">
        <v>43</v>
      </c>
      <c r="D51" s="9">
        <v>25000.0</v>
      </c>
      <c r="E51" s="9">
        <v>15000.0</v>
      </c>
    </row>
    <row r="52">
      <c r="A52" s="5" t="s">
        <v>44</v>
      </c>
      <c r="D52" s="10">
        <f t="shared" ref="D52:E52" si="11">SUM(D50:D51)</f>
        <v>1104558</v>
      </c>
      <c r="E52" s="10">
        <f t="shared" si="11"/>
        <v>826954</v>
      </c>
    </row>
    <row r="53">
      <c r="A53" s="5"/>
      <c r="D53" s="10"/>
      <c r="E53" s="10"/>
    </row>
    <row r="54">
      <c r="A54" s="5" t="s">
        <v>45</v>
      </c>
      <c r="D54" s="9">
        <v>117999.0</v>
      </c>
      <c r="E54" s="9">
        <v>550700.0</v>
      </c>
      <c r="F54" s="11" t="s">
        <v>46</v>
      </c>
    </row>
    <row r="55">
      <c r="A55" s="5" t="s">
        <v>47</v>
      </c>
      <c r="D55" s="10">
        <f t="shared" ref="D55:E55" si="12">D52+D54</f>
        <v>1222557</v>
      </c>
      <c r="E55" s="10">
        <f t="shared" si="12"/>
        <v>1377654</v>
      </c>
    </row>
    <row r="56">
      <c r="D56" s="10"/>
      <c r="E56" s="10"/>
    </row>
    <row r="57">
      <c r="D57" s="10"/>
      <c r="E57" s="10"/>
    </row>
    <row r="58">
      <c r="D58" s="10"/>
      <c r="E58" s="10"/>
    </row>
    <row r="59">
      <c r="D59" s="10"/>
      <c r="E59" s="10"/>
    </row>
    <row r="60">
      <c r="D60" s="10"/>
      <c r="E60" s="10"/>
    </row>
    <row r="61">
      <c r="D61" s="10"/>
      <c r="E61" s="10"/>
    </row>
    <row r="62">
      <c r="D62" s="10"/>
      <c r="E62" s="10"/>
    </row>
    <row r="63">
      <c r="D63" s="10"/>
      <c r="E63" s="10"/>
    </row>
    <row r="64">
      <c r="D64" s="10"/>
      <c r="E64" s="10"/>
    </row>
    <row r="65">
      <c r="D65" s="10"/>
      <c r="E65" s="10"/>
    </row>
    <row r="66">
      <c r="D66" s="10"/>
      <c r="E66" s="10"/>
    </row>
    <row r="67">
      <c r="D67" s="10"/>
      <c r="E67" s="10"/>
    </row>
    <row r="68">
      <c r="D68" s="10"/>
      <c r="E68" s="10"/>
    </row>
    <row r="69">
      <c r="D69" s="10"/>
      <c r="E69" s="10"/>
    </row>
    <row r="70">
      <c r="D70" s="10"/>
      <c r="E70" s="10"/>
    </row>
    <row r="71">
      <c r="D71" s="10"/>
      <c r="E71" s="10"/>
    </row>
    <row r="72">
      <c r="D72" s="10"/>
      <c r="E72" s="10"/>
    </row>
    <row r="73">
      <c r="D73" s="10"/>
      <c r="E73" s="10"/>
    </row>
    <row r="74">
      <c r="D74" s="10"/>
      <c r="E74" s="10"/>
    </row>
    <row r="75">
      <c r="D75" s="10"/>
      <c r="E75" s="10"/>
    </row>
    <row r="76">
      <c r="D76" s="10"/>
      <c r="E76" s="10"/>
    </row>
    <row r="77">
      <c r="D77" s="10"/>
      <c r="E77" s="10"/>
    </row>
    <row r="78">
      <c r="D78" s="10"/>
      <c r="E78" s="10"/>
    </row>
    <row r="79">
      <c r="D79" s="10"/>
      <c r="E79" s="10"/>
    </row>
    <row r="80">
      <c r="D80" s="10"/>
      <c r="E80" s="10"/>
    </row>
    <row r="81">
      <c r="D81" s="10"/>
      <c r="E81" s="10"/>
    </row>
    <row r="82">
      <c r="D82" s="10"/>
      <c r="E82" s="10"/>
    </row>
    <row r="83">
      <c r="D83" s="10"/>
      <c r="E83" s="10"/>
    </row>
    <row r="84">
      <c r="D84" s="10"/>
      <c r="E84" s="10"/>
    </row>
    <row r="85">
      <c r="D85" s="10"/>
      <c r="E85" s="10"/>
    </row>
    <row r="86">
      <c r="D86" s="10"/>
      <c r="E86" s="10"/>
    </row>
    <row r="87">
      <c r="D87" s="10"/>
      <c r="E87" s="10"/>
    </row>
    <row r="88">
      <c r="D88" s="10"/>
      <c r="E88" s="10"/>
    </row>
    <row r="89">
      <c r="D89" s="10"/>
      <c r="E89" s="10"/>
    </row>
    <row r="90">
      <c r="D90" s="10"/>
      <c r="E90" s="10"/>
    </row>
    <row r="91">
      <c r="D91" s="10"/>
      <c r="E91" s="10"/>
    </row>
    <row r="92">
      <c r="D92" s="10"/>
      <c r="E92" s="10"/>
    </row>
    <row r="93">
      <c r="D93" s="10"/>
      <c r="E93" s="10"/>
    </row>
    <row r="94">
      <c r="D94" s="10"/>
      <c r="E94" s="10"/>
    </row>
    <row r="95">
      <c r="D95" s="10"/>
      <c r="E95" s="10"/>
    </row>
    <row r="96">
      <c r="D96" s="10"/>
      <c r="E96" s="10"/>
    </row>
    <row r="97">
      <c r="D97" s="10"/>
      <c r="E97" s="10"/>
    </row>
    <row r="98">
      <c r="D98" s="10"/>
      <c r="E98" s="10"/>
    </row>
    <row r="99">
      <c r="D99" s="10"/>
      <c r="E99" s="10"/>
    </row>
    <row r="100">
      <c r="D100" s="10"/>
      <c r="E100" s="10"/>
    </row>
    <row r="101">
      <c r="D101" s="10"/>
      <c r="E101" s="10"/>
    </row>
    <row r="102">
      <c r="D102" s="10"/>
      <c r="E102" s="10"/>
    </row>
    <row r="103">
      <c r="D103" s="10"/>
      <c r="E103" s="10"/>
    </row>
    <row r="104">
      <c r="D104" s="10"/>
      <c r="E104" s="10"/>
    </row>
    <row r="105">
      <c r="D105" s="10"/>
      <c r="E105" s="10"/>
    </row>
    <row r="106">
      <c r="D106" s="10"/>
      <c r="E106" s="10"/>
    </row>
    <row r="107">
      <c r="D107" s="10"/>
      <c r="E107" s="10"/>
    </row>
    <row r="108">
      <c r="D108" s="10"/>
      <c r="E108" s="10"/>
    </row>
    <row r="109">
      <c r="D109" s="10"/>
      <c r="E109" s="10"/>
    </row>
    <row r="110">
      <c r="D110" s="10"/>
      <c r="E110" s="10"/>
    </row>
    <row r="111">
      <c r="D111" s="10"/>
      <c r="E111" s="10"/>
    </row>
    <row r="112">
      <c r="D112" s="10"/>
      <c r="E112" s="10"/>
    </row>
    <row r="113">
      <c r="D113" s="10"/>
      <c r="E113" s="10"/>
    </row>
    <row r="114">
      <c r="D114" s="10"/>
      <c r="E114" s="10"/>
    </row>
    <row r="115">
      <c r="D115" s="10"/>
      <c r="E115" s="10"/>
    </row>
    <row r="116">
      <c r="D116" s="10"/>
      <c r="E116" s="10"/>
    </row>
    <row r="117">
      <c r="D117" s="10"/>
      <c r="E117" s="10"/>
    </row>
    <row r="118">
      <c r="D118" s="10"/>
      <c r="E118" s="10"/>
    </row>
    <row r="119">
      <c r="D119" s="10"/>
      <c r="E119" s="10"/>
    </row>
    <row r="120">
      <c r="D120" s="10"/>
      <c r="E120" s="10"/>
    </row>
    <row r="121">
      <c r="D121" s="10"/>
      <c r="E121" s="10"/>
    </row>
    <row r="122">
      <c r="D122" s="10"/>
      <c r="E122" s="10"/>
    </row>
    <row r="123">
      <c r="D123" s="10"/>
      <c r="E123" s="10"/>
    </row>
    <row r="124">
      <c r="D124" s="10"/>
      <c r="E124" s="10"/>
    </row>
    <row r="125">
      <c r="D125" s="10"/>
      <c r="E125" s="10"/>
    </row>
    <row r="126">
      <c r="D126" s="10"/>
      <c r="E126" s="10"/>
    </row>
    <row r="127">
      <c r="D127" s="10"/>
      <c r="E127" s="10"/>
    </row>
    <row r="128">
      <c r="D128" s="10"/>
      <c r="E128" s="10"/>
    </row>
    <row r="129">
      <c r="D129" s="10"/>
      <c r="E129" s="10"/>
    </row>
    <row r="130">
      <c r="D130" s="10"/>
      <c r="E130" s="10"/>
    </row>
    <row r="131">
      <c r="D131" s="10"/>
      <c r="E131" s="10"/>
    </row>
    <row r="132">
      <c r="D132" s="10"/>
      <c r="E132" s="10"/>
    </row>
  </sheetData>
  <mergeCells count="3">
    <mergeCell ref="A1:E1"/>
    <mergeCell ref="A2:E2"/>
    <mergeCell ref="A3:E3"/>
  </mergeCells>
  <drawing r:id="rId4"/>
  <legacyDrawing r:id="rId5"/>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26.67"/>
    <col customWidth="1" min="2" max="3" width="16.67"/>
    <col customWidth="1" min="4" max="26" width="6.89"/>
  </cols>
  <sheetData>
    <row r="1">
      <c r="A1" s="14" t="s">
        <v>0</v>
      </c>
    </row>
    <row r="2">
      <c r="A2" s="15" t="s">
        <v>48</v>
      </c>
    </row>
    <row r="3">
      <c r="A3" s="16" t="s">
        <v>49</v>
      </c>
    </row>
    <row r="5">
      <c r="A5" s="17"/>
      <c r="B5" s="18" t="s">
        <v>50</v>
      </c>
      <c r="C5" s="19"/>
    </row>
    <row r="6">
      <c r="A6" s="17"/>
      <c r="B6" s="18" t="s">
        <v>51</v>
      </c>
      <c r="C6" s="18" t="s">
        <v>52</v>
      </c>
    </row>
    <row r="7">
      <c r="A7" s="20" t="s">
        <v>3</v>
      </c>
      <c r="B7" s="21"/>
      <c r="C7" s="21"/>
    </row>
    <row r="8">
      <c r="A8" s="20" t="s">
        <v>53</v>
      </c>
      <c r="B8" s="21"/>
      <c r="C8" s="21"/>
    </row>
    <row r="9">
      <c r="A9" s="20" t="s">
        <v>54</v>
      </c>
      <c r="B9" s="21"/>
      <c r="C9" s="21"/>
    </row>
    <row r="10">
      <c r="A10" s="22" t="s">
        <v>55</v>
      </c>
      <c r="B10" s="23">
        <v>146871.0</v>
      </c>
      <c r="C10" s="23">
        <v>25158.0</v>
      </c>
    </row>
    <row r="11">
      <c r="A11" s="22" t="s">
        <v>56</v>
      </c>
      <c r="B11" s="23">
        <v>35486.0</v>
      </c>
      <c r="C11" s="23">
        <v>43726.0</v>
      </c>
    </row>
    <row r="12">
      <c r="A12" s="20" t="s">
        <v>57</v>
      </c>
      <c r="B12" s="24">
        <f t="shared" ref="B12:C12" si="1">SUM(B10:B11)</f>
        <v>182357</v>
      </c>
      <c r="C12" s="24">
        <f t="shared" si="1"/>
        <v>68884</v>
      </c>
    </row>
    <row r="13">
      <c r="A13" s="20" t="s">
        <v>58</v>
      </c>
      <c r="B13" s="21"/>
      <c r="C13" s="21"/>
    </row>
    <row r="14">
      <c r="A14" s="20" t="s">
        <v>59</v>
      </c>
      <c r="B14" s="23">
        <f>0</f>
        <v>0</v>
      </c>
      <c r="C14" s="23">
        <f>33879</f>
        <v>33879</v>
      </c>
    </row>
    <row r="15">
      <c r="A15" s="20" t="s">
        <v>60</v>
      </c>
      <c r="B15" s="24">
        <f t="shared" ref="B15:C15" si="2">B14</f>
        <v>0</v>
      </c>
      <c r="C15" s="24">
        <f t="shared" si="2"/>
        <v>33879</v>
      </c>
      <c r="E15" s="5" t="s">
        <v>61</v>
      </c>
    </row>
    <row r="16">
      <c r="A16" s="20" t="s">
        <v>62</v>
      </c>
      <c r="B16" s="21"/>
      <c r="C16" s="21"/>
    </row>
    <row r="17">
      <c r="A17" s="20" t="s">
        <v>63</v>
      </c>
      <c r="B17" s="23">
        <f>472.5</f>
        <v>472.5</v>
      </c>
      <c r="C17" s="21"/>
      <c r="E17" s="5" t="s">
        <v>64</v>
      </c>
      <c r="L17" s="25">
        <f>B38</f>
        <v>2245045.88</v>
      </c>
    </row>
    <row r="18">
      <c r="A18" s="20" t="s">
        <v>65</v>
      </c>
      <c r="B18" s="23">
        <f>0</f>
        <v>0</v>
      </c>
      <c r="C18" s="21"/>
      <c r="E18" s="5" t="s">
        <v>66</v>
      </c>
      <c r="L18" s="26"/>
    </row>
    <row r="19">
      <c r="A19" s="20" t="s">
        <v>67</v>
      </c>
      <c r="B19" s="24">
        <f t="shared" ref="B19:C19" si="3">(B17)+(B18)</f>
        <v>472.5</v>
      </c>
      <c r="C19" s="24">
        <f t="shared" si="3"/>
        <v>0</v>
      </c>
      <c r="L19" s="27" t="str">
        <f>L17/L18</f>
        <v>#DIV/0!</v>
      </c>
    </row>
    <row r="20">
      <c r="A20" s="20" t="s">
        <v>68</v>
      </c>
      <c r="B20" s="24">
        <f t="shared" ref="B20:C20" si="4">((B12)+(B15))+(B19)</f>
        <v>182829.5</v>
      </c>
      <c r="C20" s="24">
        <f t="shared" si="4"/>
        <v>102763</v>
      </c>
    </row>
    <row r="21" ht="15.75" customHeight="1">
      <c r="A21" s="20" t="s">
        <v>69</v>
      </c>
      <c r="B21" s="21"/>
      <c r="C21" s="21"/>
    </row>
    <row r="22" ht="15.75" customHeight="1">
      <c r="A22" s="22" t="s">
        <v>70</v>
      </c>
      <c r="B22" s="23">
        <f>33074.77</f>
        <v>33074.77</v>
      </c>
      <c r="C22" s="23">
        <f>33069.81</f>
        <v>33069.81</v>
      </c>
    </row>
    <row r="23" ht="15.75" customHeight="1">
      <c r="A23" s="22" t="s">
        <v>71</v>
      </c>
      <c r="B23" s="23">
        <f>645515.02</f>
        <v>645515.02</v>
      </c>
      <c r="C23" s="23">
        <f>565169.04</f>
        <v>565169.04</v>
      </c>
    </row>
    <row r="24" ht="15.75" customHeight="1">
      <c r="A24" s="22" t="s">
        <v>72</v>
      </c>
      <c r="B24" s="23">
        <f>3735368.39</f>
        <v>3735368.39</v>
      </c>
      <c r="C24" s="23">
        <f>3276105.61</f>
        <v>3276105.61</v>
      </c>
    </row>
    <row r="25" ht="15.75" customHeight="1">
      <c r="A25" s="20" t="s">
        <v>73</v>
      </c>
      <c r="B25" s="24">
        <f t="shared" ref="B25:C25" si="5">((B22)+(B23))+(B24)</f>
        <v>4413958.18</v>
      </c>
      <c r="C25" s="24">
        <f t="shared" si="5"/>
        <v>3874344.46</v>
      </c>
    </row>
    <row r="26" ht="15.75" customHeight="1">
      <c r="A26" s="20" t="s">
        <v>74</v>
      </c>
      <c r="B26" s="24">
        <f t="shared" ref="B26:C26" si="6">(B20)+(B25)</f>
        <v>4596787.68</v>
      </c>
      <c r="C26" s="24">
        <f t="shared" si="6"/>
        <v>3977107.46</v>
      </c>
    </row>
    <row r="27" ht="15.75" customHeight="1">
      <c r="A27" s="20" t="s">
        <v>75</v>
      </c>
      <c r="B27" s="21"/>
      <c r="C27" s="21"/>
    </row>
    <row r="28" ht="15.75" customHeight="1">
      <c r="A28" s="20" t="s">
        <v>76</v>
      </c>
      <c r="B28" s="21"/>
      <c r="C28" s="21"/>
    </row>
    <row r="29" ht="15.75" customHeight="1">
      <c r="A29" s="20" t="s">
        <v>77</v>
      </c>
      <c r="B29" s="21"/>
      <c r="C29" s="21"/>
    </row>
    <row r="30" ht="15.75" customHeight="1">
      <c r="A30" s="20" t="s">
        <v>78</v>
      </c>
      <c r="B30" s="21"/>
      <c r="C30" s="21"/>
    </row>
    <row r="31" ht="15.75" customHeight="1">
      <c r="A31" s="20" t="s">
        <v>79</v>
      </c>
      <c r="B31" s="23">
        <f>2640.9</f>
        <v>2640.9</v>
      </c>
      <c r="C31" s="23">
        <f>0</f>
        <v>0</v>
      </c>
    </row>
    <row r="32" ht="15.75" customHeight="1">
      <c r="A32" s="20" t="s">
        <v>80</v>
      </c>
      <c r="B32" s="24">
        <f t="shared" ref="B32:C32" si="7">B31</f>
        <v>2640.9</v>
      </c>
      <c r="C32" s="24">
        <f t="shared" si="7"/>
        <v>0</v>
      </c>
    </row>
    <row r="33" ht="15.75" customHeight="1">
      <c r="A33" s="20" t="s">
        <v>81</v>
      </c>
      <c r="B33" s="24">
        <f t="shared" ref="B33:C33" si="8">B32</f>
        <v>2640.9</v>
      </c>
      <c r="C33" s="24">
        <f t="shared" si="8"/>
        <v>0</v>
      </c>
    </row>
    <row r="34" ht="15.75" customHeight="1">
      <c r="A34" s="20" t="s">
        <v>82</v>
      </c>
      <c r="B34" s="24">
        <f t="shared" ref="B34:C34" si="9">B33</f>
        <v>2640.9</v>
      </c>
      <c r="C34" s="24">
        <f t="shared" si="9"/>
        <v>0</v>
      </c>
    </row>
    <row r="35" ht="15.75" customHeight="1">
      <c r="A35" s="20" t="s">
        <v>83</v>
      </c>
      <c r="B35" s="21"/>
      <c r="C35" s="21"/>
    </row>
    <row r="36" ht="15.75" customHeight="1">
      <c r="A36" s="20" t="s">
        <v>84</v>
      </c>
      <c r="B36" s="23">
        <f>239410.81</f>
        <v>239410.81</v>
      </c>
      <c r="C36" s="23">
        <f>213959.71</f>
        <v>213959.71</v>
      </c>
    </row>
    <row r="37" ht="15.75" customHeight="1">
      <c r="A37" s="20" t="s">
        <v>85</v>
      </c>
      <c r="B37" s="23">
        <f>1492650.6</f>
        <v>1492650.6</v>
      </c>
      <c r="C37" s="23">
        <f>1345722.02</f>
        <v>1345722.02</v>
      </c>
    </row>
    <row r="38" ht="15.75" customHeight="1">
      <c r="A38" s="20" t="s">
        <v>86</v>
      </c>
      <c r="B38" s="23">
        <f>2245045.88</f>
        <v>2245045.88</v>
      </c>
      <c r="C38" s="23">
        <f>2012921.79</f>
        <v>2012921.79</v>
      </c>
    </row>
    <row r="39" ht="15.75" customHeight="1">
      <c r="A39" s="20" t="s">
        <v>87</v>
      </c>
      <c r="B39" s="23">
        <f>617039.64</f>
        <v>617039.64</v>
      </c>
      <c r="C39" s="23">
        <f>404503.77</f>
        <v>404503.77</v>
      </c>
    </row>
    <row r="40" ht="15.75" customHeight="1">
      <c r="A40" s="20" t="s">
        <v>88</v>
      </c>
      <c r="B40" s="24">
        <f t="shared" ref="B40:C40" si="10">(((B36)+(B37))+(B38))+(B39)</f>
        <v>4594146.93</v>
      </c>
      <c r="C40" s="24">
        <f t="shared" si="10"/>
        <v>3977107.29</v>
      </c>
    </row>
    <row r="41" ht="15.75" customHeight="1">
      <c r="A41" s="20" t="s">
        <v>89</v>
      </c>
      <c r="B41" s="24">
        <f t="shared" ref="B41:C41" si="11">(B34)+(B40)</f>
        <v>4596787.83</v>
      </c>
      <c r="C41" s="24">
        <f t="shared" si="11"/>
        <v>3977107.29</v>
      </c>
    </row>
    <row r="42" ht="15.75" customHeight="1">
      <c r="A42" s="20"/>
      <c r="B42" s="21"/>
      <c r="C42" s="21"/>
    </row>
    <row r="43" ht="15.75" customHeight="1"/>
    <row r="44" ht="15.75" customHeight="1"/>
    <row r="45" ht="15.75" customHeight="1">
      <c r="A45" s="28"/>
    </row>
    <row r="46" ht="15.75" customHeight="1"/>
    <row r="47" ht="15.75" customHeight="1">
      <c r="B47" s="29"/>
      <c r="C47" s="29"/>
    </row>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C1"/>
    <mergeCell ref="A2:C2"/>
    <mergeCell ref="A3:C3"/>
    <mergeCell ref="B5:C5"/>
    <mergeCell ref="A45:C45"/>
  </mergeCells>
  <printOptions/>
  <pageMargins bottom="0.75" footer="0.0" header="0.0" left="0.7" right="0.7" top="0.75"/>
  <pageSetup orientation="landscape"/>
  <drawing r:id="rId4"/>
  <legacyDrawing r:id="rId5"/>
</worksheet>
</file>